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Variances" sheetId="1" r:id="rId1"/>
    <sheet name="Reserves" sheetId="2" r:id="rId2"/>
  </sheets>
  <definedNames>
    <definedName name="_xlnm.Print_Area" localSheetId="0">'Variances'!$A$1:$N$34</definedName>
  </definedNames>
  <calcPr fullCalcOnLoad="1"/>
</workbook>
</file>

<file path=xl/sharedStrings.xml><?xml version="1.0" encoding="utf-8"?>
<sst xmlns="http://schemas.openxmlformats.org/spreadsheetml/2006/main" count="50" uniqueCount="43">
  <si>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</si>
  <si>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</si>
  <si>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</si>
  <si>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</si>
  <si>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</si>
  <si>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</si>
  <si>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</si>
  <si>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</si>
  <si>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</si>
  <si>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</si>
  <si>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r>
      <t xml:space="preserve">Automatic responses trigger below based on figures input, </t>
    </r>
    <r>
      <rPr>
        <b/>
        <sz val="11"/>
        <color indexed="8"/>
        <rFont val="Arial"/>
        <family val="2"/>
      </rPr>
      <t>DO NOT OVERWRITE THESE BOXES</t>
    </r>
  </si>
  <si>
    <t>Rounding errors of up to £2 are tolerable</t>
  </si>
  <si>
    <t>VARIANCE EXPLANATION NOT REQUIRED</t>
  </si>
  <si>
    <t>Variances of £200 or less are tolerable</t>
  </si>
  <si>
    <t>%</t>
  </si>
  <si>
    <t>Explanation Required?</t>
  </si>
  <si>
    <t xml:space="preserve">Explanation of variances – pro forma </t>
  </si>
  <si>
    <t xml:space="preserve">Name of smaller authority: </t>
  </si>
  <si>
    <r>
      <t>County area (local councils and parish meetings only):</t>
    </r>
    <r>
      <rPr>
        <b/>
        <sz val="8"/>
        <color indexed="8"/>
        <rFont val="Arial"/>
        <family val="2"/>
      </rPr>
      <t xml:space="preserve"> </t>
    </r>
  </si>
  <si>
    <t>BOX 10 VARIANCE EXPLANATION NOT REQUIRED IF CHANGE CAN BE EXPLAINED BY BOX 5 (CAPITAL PLUS INTEREST PAYMENT)</t>
  </si>
  <si>
    <t>2 Precept or Rates and Levies</t>
  </si>
  <si>
    <t>6 All Other Payments</t>
  </si>
  <si>
    <t>Explanation for ‘high’ reserves</t>
  </si>
  <si>
    <t>Box 7 is more than twice Box 2 because the authority held the following breakdown of reserves at the year end:</t>
  </si>
  <si>
    <t>Earmarked reserves:</t>
  </si>
  <si>
    <t>General reserve</t>
  </si>
  <si>
    <t>Total reserves (must agree to Box 7)</t>
  </si>
  <si>
    <t>Reserve 1</t>
  </si>
  <si>
    <t>Reserve 2</t>
  </si>
  <si>
    <t>Reserve 3</t>
  </si>
  <si>
    <t>Reserve 4</t>
  </si>
  <si>
    <t>Reserve 5</t>
  </si>
  <si>
    <t>Reserve 6</t>
  </si>
  <si>
    <t>Reserve 7</t>
  </si>
  <si>
    <r>
      <t xml:space="preserve">Explanation from smaller authority </t>
    </r>
    <r>
      <rPr>
        <b/>
        <u val="single"/>
        <sz val="11"/>
        <color indexed="8"/>
        <rFont val="Arial"/>
        <family val="2"/>
      </rPr>
      <t>(must include narrative and supporting figures)</t>
    </r>
  </si>
  <si>
    <t>(Please complete the highlighted boxes.)</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</si>
  <si>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</si>
  <si>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Next, please provide full explanations, including numerical values, for the following that will be flagged in the green boxes where relevant:
</t>
    </r>
    <r>
      <rPr>
        <sz val="10"/>
        <color indexed="8"/>
        <rFont val="Arial"/>
        <family val="2"/>
      </rPr>
      <t xml:space="preserve">• variances of more than 15% between totals for individual boxes (except variances of less than £200); 
• </t>
    </r>
    <r>
      <rPr>
        <b/>
        <sz val="10"/>
        <color indexed="10"/>
        <rFont val="Arial"/>
        <family val="2"/>
      </rPr>
      <t>New from 2020/21 onwards:</t>
    </r>
    <r>
      <rPr>
        <sz val="10"/>
        <color indexed="8"/>
        <rFont val="Arial"/>
        <family val="2"/>
      </rPr>
      <t xml:space="preserve"> variances of £100,000 or more require explanation regardless of the % variation year on year;
• a breakdown of approved reserves on the next tab if the total reserves (Box 7) figure is more than twice the annual precept/rates &amp; levies value (Box 2).</t>
    </r>
  </si>
  <si>
    <t>2021/22</t>
  </si>
  <si>
    <t>2022/23</t>
  </si>
  <si>
    <t xml:space="preserve">The salary spend on the Clerk continues to rise as the Parish Council has reverted to its pre-pandemic levels of activity.  The Clerk has continued to represent the authority in its response to a major construction project which will have severe Planning implications for the village, as well as undertake a wide range of other administrative duties.  As a result, spend on the Clerk's gross salary (£4252) has increased by £559 from the £3693 gross salary paid for 2021/22. In addition, the Clerk took over the role of Lengthsman during 2022/23, a task which had been neglected in previous years.  As a result, spend on the Lengthsman rose from £815 in 2021/22 to £1602 in 2022/23. As the Clerk undertook this work as an employee of the Parish Council, all the £1602 cost (including PAYE) is added to the Staff costs in Box 4. When the £1602 Lengthsman cost is added to the £559 salary increase for the Clerk, this tptals £2161 and fully explains the 58.3% increase.    </t>
  </si>
  <si>
    <t>2022/23 has proved an expensive year for the Parish Council, as it includes expenditure on two national / royal events. The first of these was the Jubilee in summer 2022, when expense of over £1000 (on fireworks and commemorative oak treees) was incurred.  Secondly, a futher £1100 has been spent on fireworks for the forthcoming Coronation of King Charles III in May 2023.  Other significant outlay was on the purchase of a notice board (£816) to replace the worn-out one at the heart of the village.  This increase in spend has been offset by the absence of any payments to an external Lengthsman, these costs now appearing in Box 4 (Staff costs) as explained above.</t>
  </si>
  <si>
    <t>In 2022/23, grant income has risen by £392 on the previous year.  The main contributor to this is an additional grant of £300 from Lancashire County Council to promote local environmental and ecological matters. In 2021/22 the Parish Council had received a one-off £500 grant from Ribble Valley Borough Council to support Jubilee events. Whilst this grant was not repeated in 2022/23, its loss has been offset by a one-off grant from County Cllr Mirfin (100% funding of the cost of oak trees to commemmoerate the Jubilee) and an increase of £130 (£435 as opposed to £305) in the sum for Concurrent Functions paid by the Borough Council. An additonal sum of £210 has been received from LCC in recompense for clerical work carried out by the Clerk.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</si>
</sst>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b/>
      <sz val="8"/>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8"/>
      <color indexed="8"/>
      <name val="Arial"/>
      <family val="2"/>
    </font>
    <font>
      <sz val="10"/>
      <color indexed="8"/>
      <name val="Symbol"/>
      <family val="1"/>
    </font>
    <font>
      <b/>
      <sz val="14"/>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8"/>
      <color theme="1"/>
      <name val="Arial"/>
      <family val="2"/>
    </font>
    <font>
      <sz val="10"/>
      <color theme="1"/>
      <name val="Symbol"/>
      <family val="1"/>
    </font>
    <font>
      <b/>
      <sz val="14"/>
      <color theme="1"/>
      <name val="Calibri"/>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66CCFF"/>
        <bgColor indexed="64"/>
      </patternFill>
    </fill>
    <fill>
      <patternFill patternType="solid">
        <fgColor rgb="FF92D050"/>
        <bgColor indexed="64"/>
      </patternFill>
    </fill>
    <fill>
      <patternFill patternType="solid">
        <fgColor rgb="FFFF0000"/>
        <bgColor indexed="64"/>
      </patternFill>
    </fill>
    <fill>
      <patternFill patternType="solid">
        <fgColor rgb="FFFF66FF"/>
        <bgColor indexed="64"/>
      </patternFill>
    </fill>
    <fill>
      <patternFill patternType="solid">
        <fgColor rgb="FFFFFF00"/>
        <bgColor indexed="64"/>
      </patternFill>
    </fill>
    <fill>
      <patternFill patternType="solid">
        <fgColor rgb="FF00B0F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right style="medium"/>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
    <xf numFmtId="0" fontId="0" fillId="0" borderId="0" xfId="0" applyFont="1" applyAlignment="1">
      <alignment/>
    </xf>
    <xf numFmtId="0" fontId="5" fillId="0" borderId="0" xfId="0" applyFont="1" applyAlignment="1">
      <alignment/>
    </xf>
    <xf numFmtId="3" fontId="4" fillId="33" borderId="10" xfId="0" applyNumberFormat="1" applyFont="1" applyFill="1" applyBorder="1" applyAlignment="1" applyProtection="1">
      <alignment horizontal="center"/>
      <protection locked="0"/>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4"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5"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36" borderId="11" xfId="0" applyFont="1" applyFill="1" applyBorder="1" applyAlignment="1">
      <alignment wrapText="1"/>
    </xf>
    <xf numFmtId="0" fontId="49" fillId="36" borderId="11" xfId="0" applyFont="1" applyFill="1" applyBorder="1" applyAlignment="1">
      <alignment wrapText="1"/>
    </xf>
    <xf numFmtId="0" fontId="49" fillId="0" borderId="0" xfId="0" applyFont="1" applyFill="1" applyAlignment="1">
      <alignment vertical="center"/>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10" fontId="49" fillId="0" borderId="0" xfId="0" applyNumberFormat="1" applyFont="1" applyFill="1" applyAlignment="1">
      <alignment/>
    </xf>
    <xf numFmtId="0" fontId="49" fillId="0" borderId="0" xfId="0" applyFont="1" applyFill="1" applyAlignment="1">
      <alignment horizontal="center"/>
    </xf>
    <xf numFmtId="0" fontId="49" fillId="0" borderId="0" xfId="0" applyFont="1" applyBorder="1" applyAlignment="1">
      <alignment horizontal="center" wrapText="1"/>
    </xf>
    <xf numFmtId="0" fontId="51" fillId="37" borderId="11" xfId="0" applyFont="1" applyFill="1" applyBorder="1" applyAlignment="1">
      <alignment horizontal="center" wrapText="1"/>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49" fillId="0" borderId="0" xfId="0" applyFont="1" applyFill="1" applyAlignment="1">
      <alignment wrapText="1"/>
    </xf>
    <xf numFmtId="0" fontId="52" fillId="0" borderId="0" xfId="0" applyFont="1" applyAlignment="1">
      <alignment/>
    </xf>
    <xf numFmtId="0" fontId="53" fillId="0" borderId="0" xfId="0" applyFont="1" applyAlignment="1">
      <alignment horizontal="left" vertical="center" indent="2"/>
    </xf>
    <xf numFmtId="0" fontId="47" fillId="0" borderId="0" xfId="0" applyFont="1" applyAlignment="1">
      <alignment/>
    </xf>
    <xf numFmtId="0" fontId="54" fillId="0" borderId="0" xfId="0" applyFont="1" applyAlignment="1">
      <alignment/>
    </xf>
    <xf numFmtId="0" fontId="0" fillId="0" borderId="12" xfId="0" applyBorder="1" applyAlignment="1">
      <alignment/>
    </xf>
    <xf numFmtId="0" fontId="0" fillId="38" borderId="0" xfId="0" applyFill="1" applyAlignment="1">
      <alignment/>
    </xf>
    <xf numFmtId="0" fontId="47" fillId="0" borderId="13" xfId="0" applyFont="1" applyBorder="1" applyAlignment="1">
      <alignment/>
    </xf>
    <xf numFmtId="0" fontId="49" fillId="39" borderId="0" xfId="0" applyFont="1" applyFill="1" applyAlignment="1">
      <alignment/>
    </xf>
    <xf numFmtId="3" fontId="4" fillId="39" borderId="0" xfId="0" applyNumberFormat="1" applyFont="1" applyFill="1" applyBorder="1" applyAlignment="1" applyProtection="1">
      <alignment horizontal="center"/>
      <protection locked="0"/>
    </xf>
    <xf numFmtId="0" fontId="51" fillId="0" borderId="0" xfId="0" applyFont="1" applyAlignment="1">
      <alignment horizontal="center"/>
    </xf>
    <xf numFmtId="0" fontId="51" fillId="0" borderId="0" xfId="0" applyFont="1" applyAlignment="1">
      <alignment horizontal="center" wrapText="1"/>
    </xf>
    <xf numFmtId="0" fontId="51" fillId="0" borderId="11" xfId="0" applyFont="1" applyBorder="1" applyAlignment="1">
      <alignment wrapText="1"/>
    </xf>
    <xf numFmtId="0" fontId="0" fillId="0" borderId="0" xfId="0" applyFont="1" applyAlignment="1">
      <alignment/>
    </xf>
    <xf numFmtId="0" fontId="49"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4" xfId="0" applyFont="1" applyBorder="1" applyAlignment="1">
      <alignment wrapText="1"/>
    </xf>
    <xf numFmtId="0" fontId="55" fillId="0" borderId="0" xfId="0" applyFont="1" applyAlignment="1">
      <alignment horizontal="left" vertical="center" wrapText="1"/>
    </xf>
    <xf numFmtId="0" fontId="55" fillId="0" borderId="0" xfId="0" applyFont="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36"/>
  <sheetViews>
    <sheetView tabSelected="1" zoomScale="80" zoomScaleNormal="80" zoomScalePageLayoutView="0" workbookViewId="0" topLeftCell="A5">
      <selection activeCell="M33" sqref="M33"/>
    </sheetView>
  </sheetViews>
  <sheetFormatPr defaultColWidth="9.140625" defaultRowHeight="15"/>
  <cols>
    <col min="1" max="1" width="10.8515625" style="3" customWidth="1"/>
    <col min="2" max="2" width="9.140625" style="3" customWidth="1"/>
    <col min="3" max="3" width="32.57421875" style="3" customWidth="1"/>
    <col min="4" max="4" width="9.140625" style="3" customWidth="1"/>
    <col min="5" max="5" width="3.28125" style="3" customWidth="1"/>
    <col min="6" max="6" width="9.140625" style="3" customWidth="1"/>
    <col min="7" max="7" width="10.140625" style="3" customWidth="1"/>
    <col min="8" max="8" width="9.57421875" style="3" customWidth="1"/>
    <col min="9" max="11" width="9.140625" style="3" hidden="1" customWidth="1"/>
    <col min="12" max="12" width="13.28125" style="3" customWidth="1"/>
    <col min="13" max="13" width="50.421875" style="12" bestFit="1" customWidth="1"/>
    <col min="14" max="14" width="86.00390625" style="3" bestFit="1" customWidth="1"/>
    <col min="15" max="22" width="9.140625" style="17" customWidth="1"/>
    <col min="23" max="16384" width="9.140625" style="3" customWidth="1"/>
  </cols>
  <sheetData>
    <row r="1" spans="1:12" ht="17.25">
      <c r="A1" s="43" t="s">
        <v>16</v>
      </c>
      <c r="B1" s="44"/>
      <c r="C1" s="44"/>
      <c r="D1" s="44"/>
      <c r="E1" s="44"/>
      <c r="F1" s="44"/>
      <c r="G1" s="44"/>
      <c r="H1" s="44"/>
      <c r="I1" s="44"/>
      <c r="J1" s="44"/>
      <c r="K1" s="44"/>
      <c r="L1" s="9"/>
    </row>
    <row r="2" spans="1:13" ht="15">
      <c r="A2" s="29" t="s">
        <v>17</v>
      </c>
      <c r="B2" s="24"/>
      <c r="C2" s="37"/>
      <c r="D2" s="24"/>
      <c r="E2" s="24"/>
      <c r="F2" s="24"/>
      <c r="G2" s="24"/>
      <c r="H2" s="24"/>
      <c r="I2" s="24"/>
      <c r="J2" s="24"/>
      <c r="K2" s="24"/>
      <c r="L2" s="9"/>
      <c r="M2" s="25"/>
    </row>
    <row r="3" spans="1:12" ht="14.25" customHeight="1">
      <c r="A3" s="29" t="s">
        <v>18</v>
      </c>
      <c r="C3" s="36"/>
      <c r="L3" s="9"/>
    </row>
    <row r="4" ht="13.5">
      <c r="A4" s="1" t="s">
        <v>36</v>
      </c>
    </row>
    <row r="5" spans="1:13" ht="99" customHeight="1">
      <c r="A5" s="49" t="s">
        <v>37</v>
      </c>
      <c r="B5" s="50"/>
      <c r="C5" s="50"/>
      <c r="D5" s="50"/>
      <c r="E5" s="50"/>
      <c r="F5" s="50"/>
      <c r="G5" s="50"/>
      <c r="H5" s="50"/>
      <c r="M5" s="25"/>
    </row>
    <row r="6" ht="13.5">
      <c r="A6" s="30"/>
    </row>
    <row r="7" spans="1:14" ht="13.5">
      <c r="A7" s="30"/>
      <c r="D7" s="4"/>
      <c r="F7" s="4"/>
      <c r="N7" s="27"/>
    </row>
    <row r="8" spans="4:14" ht="27">
      <c r="D8" s="38" t="s">
        <v>38</v>
      </c>
      <c r="E8" s="27"/>
      <c r="F8" s="38" t="s">
        <v>39</v>
      </c>
      <c r="G8" s="38" t="s">
        <v>0</v>
      </c>
      <c r="H8" s="38" t="s">
        <v>0</v>
      </c>
      <c r="I8" s="38"/>
      <c r="J8" s="38"/>
      <c r="K8" s="38"/>
      <c r="L8" s="39" t="s">
        <v>15</v>
      </c>
      <c r="M8" s="10" t="s">
        <v>10</v>
      </c>
      <c r="N8" s="40" t="s">
        <v>34</v>
      </c>
    </row>
    <row r="9" spans="4:14" ht="13.5">
      <c r="D9" s="38" t="s">
        <v>1</v>
      </c>
      <c r="E9" s="27"/>
      <c r="F9" s="38" t="s">
        <v>1</v>
      </c>
      <c r="G9" s="38" t="s">
        <v>1</v>
      </c>
      <c r="H9" s="38" t="s">
        <v>14</v>
      </c>
      <c r="I9" s="38"/>
      <c r="J9" s="38"/>
      <c r="K9" s="27"/>
      <c r="L9" s="27"/>
      <c r="N9" s="23"/>
    </row>
    <row r="10" spans="4:14" ht="14.25" thickBot="1">
      <c r="D10" s="4"/>
      <c r="E10" s="4"/>
      <c r="N10" s="23"/>
    </row>
    <row r="11" spans="1:14" ht="44.25" customHeight="1" thickBot="1">
      <c r="A11" s="45" t="s">
        <v>2</v>
      </c>
      <c r="B11" s="45"/>
      <c r="C11" s="45"/>
      <c r="D11" s="8">
        <v>8447</v>
      </c>
      <c r="F11" s="8">
        <v>8018</v>
      </c>
      <c r="G11" s="5"/>
      <c r="M11" s="10" t="str">
        <f>IF(F11=D23,"Explanation of % variance from PY opening balance not required - Balance brought forward agrees","Explanation of % variance from PY opening balance not required - Balance brought forward does not agree, query this")</f>
        <v>Explanation of % variance from PY opening balance not required - Balance brought forward agrees</v>
      </c>
      <c r="N11" s="13"/>
    </row>
    <row r="12" spans="4:14" ht="14.25" thickBot="1">
      <c r="D12" s="5"/>
      <c r="F12" s="5"/>
      <c r="N12" s="23"/>
    </row>
    <row r="13" spans="1:14" ht="31.5" customHeight="1" thickBot="1">
      <c r="A13" s="46" t="s">
        <v>20</v>
      </c>
      <c r="B13" s="47"/>
      <c r="C13" s="48"/>
      <c r="D13" s="8">
        <v>7490</v>
      </c>
      <c r="F13" s="8">
        <v>7677</v>
      </c>
      <c r="G13" s="5">
        <f>F13-D13</f>
        <v>187</v>
      </c>
      <c r="H13" s="6">
        <f>IF((D13&gt;F13),(D13-F13)/D13,IF(D13&lt;F13,-(D13-F13)/D13,IF(D13=F13,0)))</f>
        <v>0.024966622162883846</v>
      </c>
      <c r="I13" s="3">
        <f>IF(D13-F13&lt;200,0,IF(D13-F13&gt;200,1,IF(D13-F13=200,1)))</f>
        <v>0</v>
      </c>
      <c r="J13" s="3">
        <f>IF(F13-D13&lt;200,0,IF(F13-D13&gt;200,1,IF(F13-D13=200,1)))</f>
        <v>0</v>
      </c>
      <c r="K13" s="4">
        <f>IF(H13&lt;0.15,0,IF(H13&gt;0.15,1,IF(H13=0.15,1)))</f>
        <v>0</v>
      </c>
      <c r="L13" s="4" t="str">
        <f>IF((H13&lt;15%)*AND(G13&lt;100000)*OR(G13&gt;-100000),"NO","YES")</f>
        <v>NO</v>
      </c>
      <c r="M13" s="10" t="str">
        <f>IF((L13="YES")*AND(I13+J13&lt;1),"Explanation not required, difference less than £200"," ")</f>
        <v> </v>
      </c>
      <c r="N13" s="13"/>
    </row>
    <row r="14" spans="4:14" ht="14.25" thickBot="1">
      <c r="D14" s="5"/>
      <c r="F14" s="5"/>
      <c r="G14" s="5"/>
      <c r="H14" s="6"/>
      <c r="K14" s="4"/>
      <c r="L14" s="4"/>
      <c r="N14" s="23"/>
    </row>
    <row r="15" spans="1:14" ht="19.5" customHeight="1" thickBot="1">
      <c r="A15" s="42" t="s">
        <v>3</v>
      </c>
      <c r="B15" s="42"/>
      <c r="C15" s="42"/>
      <c r="D15" s="8">
        <v>1613</v>
      </c>
      <c r="F15" s="8">
        <v>2216</v>
      </c>
      <c r="G15" s="5">
        <f>F15-D15</f>
        <v>603</v>
      </c>
      <c r="H15" s="6">
        <f>IF((D15&gt;F15),(D15-F15)/D15,IF(D15&lt;F15,-(D15-F15)/D15,IF(D15=F15,0)))</f>
        <v>0.3738375697458152</v>
      </c>
      <c r="I15" s="3">
        <f>IF(D15-F15&lt;200,0,IF(D15-F15&gt;200,1,IF(D15-F15=200,1)))</f>
        <v>0</v>
      </c>
      <c r="J15" s="3">
        <f>IF(F15-D15&lt;200,0,IF(F15-D15&gt;200,1,IF(F15-D15=200,1)))</f>
        <v>1</v>
      </c>
      <c r="K15" s="4">
        <f>IF(H15&lt;0.15,0,IF(H15&gt;0.15,1,IF(H15=0.15,1)))</f>
        <v>1</v>
      </c>
      <c r="L15" s="4" t="str">
        <f>IF((H15&lt;15%)*AND(G15&lt;100000)*OR(G15&gt;-100000),"NO","YES")</f>
        <v>YES</v>
      </c>
      <c r="M15" s="10" t="str">
        <f>IF((L15="YES")*AND(I15+J15&lt;1),"Explanation not required, difference less than £200"," ")</f>
        <v> </v>
      </c>
      <c r="N15" s="13" t="s">
        <v>42</v>
      </c>
    </row>
    <row r="16" spans="4:14" ht="14.25" thickBot="1">
      <c r="D16" s="5"/>
      <c r="F16" s="5"/>
      <c r="G16" s="5"/>
      <c r="H16" s="6"/>
      <c r="K16" s="4"/>
      <c r="L16" s="4"/>
      <c r="N16" s="23"/>
    </row>
    <row r="17" spans="1:14" ht="19.5" customHeight="1" thickBot="1">
      <c r="A17" s="42" t="s">
        <v>4</v>
      </c>
      <c r="B17" s="42"/>
      <c r="C17" s="42"/>
      <c r="D17" s="8">
        <v>3694</v>
      </c>
      <c r="F17" s="8">
        <v>5856</v>
      </c>
      <c r="G17" s="5">
        <f>F17-D17</f>
        <v>2162</v>
      </c>
      <c r="H17" s="6">
        <f>IF((D17&gt;F17),(D17-F17)/D17,IF(D17&lt;F17,-(D17-F17)/D17,IF(D17=F17,0)))</f>
        <v>0.5852734163508392</v>
      </c>
      <c r="I17" s="3">
        <f>IF(D17-F17&lt;200,0,IF(D17-F17&gt;200,1,IF(D17-F17=200,1)))</f>
        <v>0</v>
      </c>
      <c r="J17" s="3">
        <f>IF(F17-D17&lt;200,0,IF(F17-D17&gt;200,1,IF(F17-D17=200,1)))</f>
        <v>1</v>
      </c>
      <c r="K17" s="4">
        <f>IF(H17&lt;0.15,0,IF(H17&gt;0.15,1,IF(H17=0.15,1)))</f>
        <v>1</v>
      </c>
      <c r="L17" s="4" t="str">
        <f>IF((H17&lt;15%)*AND(G17&lt;100000)*OR(G17&gt;-100000),"NO","YES")</f>
        <v>YES</v>
      </c>
      <c r="M17" s="10" t="str">
        <f>IF((L17="YES")*AND(I17+J17&lt;1),"Explanation not required, difference less than £200"," ")</f>
        <v> </v>
      </c>
      <c r="N17" s="13" t="s">
        <v>40</v>
      </c>
    </row>
    <row r="18" spans="4:14" ht="14.25" thickBot="1">
      <c r="D18" s="5"/>
      <c r="F18" s="5"/>
      <c r="G18" s="5"/>
      <c r="H18" s="6"/>
      <c r="K18" s="4"/>
      <c r="L18" s="4"/>
      <c r="N18" s="23"/>
    </row>
    <row r="19" spans="1:14" ht="19.5" customHeight="1" thickBot="1">
      <c r="A19" s="42" t="s">
        <v>7</v>
      </c>
      <c r="B19" s="42"/>
      <c r="C19" s="42"/>
      <c r="D19" s="8">
        <v>0</v>
      </c>
      <c r="F19" s="8">
        <v>0</v>
      </c>
      <c r="G19" s="5">
        <f>F19-D19</f>
        <v>0</v>
      </c>
      <c r="H19" s="6">
        <f>IF((D19&gt;F19),(D19-F19)/D19,IF(D19&lt;F19,-(D19-F19)/D19,IF(D19=F19,0)))</f>
        <v>0</v>
      </c>
      <c r="I19" s="3">
        <f>IF(D19-F19&lt;200,0,IF(D19-F19&gt;200,1,IF(D19-F19=200,1)))</f>
        <v>0</v>
      </c>
      <c r="J19" s="3">
        <f>IF(F19-D19&lt;200,0,IF(F19-D19&gt;200,1,IF(F19-D19=200,1)))</f>
        <v>0</v>
      </c>
      <c r="K19" s="4">
        <f>IF(H19&lt;0.15,0,IF(H19&gt;0.15,1,IF(H19=0.15,1)))</f>
        <v>0</v>
      </c>
      <c r="L19" s="4" t="str">
        <f>IF((H19&lt;15%)*AND(G19&lt;100000)*OR(G19&gt;-100000),"NO","YES")</f>
        <v>NO</v>
      </c>
      <c r="M19" s="10" t="str">
        <f>IF((L19="YES")*AND(I19+J19&lt;1),"Explanation not required, difference less than £200"," ")</f>
        <v> </v>
      </c>
      <c r="N19" s="13"/>
    </row>
    <row r="20" spans="4:14" ht="14.25" thickBot="1">
      <c r="D20" s="5"/>
      <c r="F20" s="5"/>
      <c r="G20" s="5"/>
      <c r="H20" s="6"/>
      <c r="K20" s="4"/>
      <c r="L20" s="4"/>
      <c r="N20" s="23"/>
    </row>
    <row r="21" spans="1:14" ht="19.5" customHeight="1" thickBot="1">
      <c r="A21" s="42" t="s">
        <v>21</v>
      </c>
      <c r="B21" s="42"/>
      <c r="C21" s="42"/>
      <c r="D21" s="8">
        <v>5838</v>
      </c>
      <c r="F21" s="8">
        <v>6910</v>
      </c>
      <c r="G21" s="5">
        <f>F21-D21</f>
        <v>1072</v>
      </c>
      <c r="H21" s="6">
        <f>IF((D21&gt;F21),(D21-F21)/D21,IF(D21&lt;F21,-(D21-F21)/D21,IF(D21=F21,0)))</f>
        <v>0.18362452894826994</v>
      </c>
      <c r="I21" s="3">
        <f>IF(D21-F21&lt;200,0,IF(D21-F21&gt;200,1,IF(D21-F21=200,1)))</f>
        <v>0</v>
      </c>
      <c r="J21" s="3">
        <f>IF(F21-D21&lt;200,0,IF(F21-D21&gt;200,1,IF(F21-D21=200,1)))</f>
        <v>1</v>
      </c>
      <c r="K21" s="4">
        <f>IF(H21&lt;0.15,0,IF(H21&gt;0.15,1,IF(H21=0.15,1)))</f>
        <v>1</v>
      </c>
      <c r="L21" s="4" t="str">
        <f>IF((H21&lt;15%)*AND(G21&lt;100000)*OR(G21&gt;-100000),"NO","YES")</f>
        <v>YES</v>
      </c>
      <c r="M21" s="10" t="str">
        <f>IF((L21="YES")*AND(I21+J21&lt;1),"Explanation not required, difference less than £200"," ")</f>
        <v> </v>
      </c>
      <c r="N21" s="13" t="s">
        <v>41</v>
      </c>
    </row>
    <row r="22" spans="4:14" ht="14.25" thickBot="1">
      <c r="D22" s="5"/>
      <c r="F22" s="5"/>
      <c r="G22" s="5"/>
      <c r="H22" s="6"/>
      <c r="K22" s="4"/>
      <c r="L22" s="4"/>
      <c r="N22" s="23"/>
    </row>
    <row r="23" spans="1:14" ht="19.5" customHeight="1" thickBot="1">
      <c r="A23" s="7" t="s">
        <v>5</v>
      </c>
      <c r="D23" s="2">
        <f>D11+D13+D15-D17-D19-D21</f>
        <v>8018</v>
      </c>
      <c r="F23" s="2">
        <f>F11+F13+F15-F17-F19-F21</f>
        <v>5145</v>
      </c>
      <c r="G23" s="5"/>
      <c r="H23" s="6"/>
      <c r="K23" s="4"/>
      <c r="L23" s="4"/>
      <c r="M23" s="14" t="s">
        <v>12</v>
      </c>
      <c r="N23" s="23"/>
    </row>
    <row r="24" spans="1:14" s="17" customFormat="1" ht="13.5">
      <c r="A24" s="16"/>
      <c r="D24" s="18"/>
      <c r="E24" s="3"/>
      <c r="F24" s="18"/>
      <c r="G24" s="5"/>
      <c r="H24" s="19"/>
      <c r="K24" s="20"/>
      <c r="L24" s="21" t="str">
        <f>IF(F23&gt;(2*F13),"YES","NO")</f>
        <v>NO</v>
      </c>
      <c r="M24" s="22" t="str">
        <f>IF(F23&gt;(2*F13),"EXPLANATION REQUIRED ON RESERVES TAB AS TO WHY CARRY FORWARD RESERVES ARE GREATER THAN TWICE INCOME FROM LOCAL TAXATION/LEVIES"," ")</f>
        <v> </v>
      </c>
      <c r="N24" s="28"/>
    </row>
    <row r="25" spans="4:14" ht="14.25" thickBot="1">
      <c r="D25" s="5"/>
      <c r="F25" s="5"/>
      <c r="G25" s="5"/>
      <c r="H25" s="6"/>
      <c r="K25" s="4"/>
      <c r="L25" s="4"/>
      <c r="N25" s="23"/>
    </row>
    <row r="26" spans="1:14" ht="19.5" customHeight="1" thickBot="1">
      <c r="A26" s="42" t="s">
        <v>9</v>
      </c>
      <c r="B26" s="42"/>
      <c r="C26" s="42"/>
      <c r="D26" s="8">
        <v>8018</v>
      </c>
      <c r="F26" s="8">
        <v>5145</v>
      </c>
      <c r="G26" s="5"/>
      <c r="H26" s="6"/>
      <c r="K26" s="4"/>
      <c r="L26" s="4"/>
      <c r="M26" s="15" t="s">
        <v>12</v>
      </c>
      <c r="N26" s="23"/>
    </row>
    <row r="27" spans="4:14" ht="14.25" thickBot="1">
      <c r="D27" s="5"/>
      <c r="F27" s="5"/>
      <c r="G27" s="5"/>
      <c r="H27" s="6"/>
      <c r="K27" s="4"/>
      <c r="L27" s="4"/>
      <c r="N27" s="23"/>
    </row>
    <row r="28" spans="1:14" ht="19.5" customHeight="1" thickBot="1">
      <c r="A28" s="42" t="s">
        <v>8</v>
      </c>
      <c r="B28" s="42"/>
      <c r="C28" s="42"/>
      <c r="D28" s="8">
        <v>0</v>
      </c>
      <c r="F28" s="8">
        <v>0</v>
      </c>
      <c r="G28" s="5">
        <f>F28-D28</f>
        <v>0</v>
      </c>
      <c r="H28" s="6">
        <f>IF((D28&gt;F28),(D28-F28)/D28,IF(D28&lt;F28,-(D28-F28)/D28,IF(D28=F28,0)))</f>
        <v>0</v>
      </c>
      <c r="I28" s="3">
        <f>IF(D28-F28&lt;200,0,IF(D28-F28&gt;200,1,IF(D28-F28=200,1)))</f>
        <v>0</v>
      </c>
      <c r="J28" s="3">
        <f>IF(F28-D28&lt;200,0,IF(F28-D28&gt;200,1,IF(F28-D28=200,1)))</f>
        <v>0</v>
      </c>
      <c r="K28" s="4">
        <f>IF(H28&lt;0.15,0,IF(H28&gt;0.15,1,IF(H28=0.15,1)))</f>
        <v>0</v>
      </c>
      <c r="L28" s="4" t="str">
        <f>IF((H28&lt;15%)*AND(G28&lt;100000)*OR(G28&gt;-100000),"NO","YES")</f>
        <v>NO</v>
      </c>
      <c r="M28" s="10" t="str">
        <f>IF((L28="YES")*AND(I28+J28&lt;1),"Explanation not required, difference less than £200"," ")</f>
        <v> </v>
      </c>
      <c r="N28" s="13"/>
    </row>
    <row r="29" spans="4:14" ht="14.25" thickBot="1">
      <c r="D29" s="5"/>
      <c r="F29" s="5"/>
      <c r="G29" s="5"/>
      <c r="H29" s="6"/>
      <c r="K29" s="4"/>
      <c r="L29" s="4"/>
      <c r="N29" s="23"/>
    </row>
    <row r="30" spans="1:14" ht="19.5" customHeight="1" thickBot="1">
      <c r="A30" s="42" t="s">
        <v>6</v>
      </c>
      <c r="B30" s="42"/>
      <c r="C30" s="42"/>
      <c r="D30" s="8">
        <v>0</v>
      </c>
      <c r="F30" s="8">
        <v>0</v>
      </c>
      <c r="G30" s="5">
        <f>F30-D30</f>
        <v>0</v>
      </c>
      <c r="H30" s="6">
        <f>IF((D30&gt;F30),(D30-F30)/D30,IF(D30&lt;F30,-(D30-F30)/D30,IF(D30=F30,0)))</f>
        <v>0</v>
      </c>
      <c r="I30" s="3">
        <f>IF(D30-F30&lt;100,0,IF(D30-F30&gt;100,1,IF(D30-F30=100,1)))</f>
        <v>0</v>
      </c>
      <c r="J30" s="3">
        <f>IF(F30-D30&lt;100,0,IF(F30-D30&gt;100,1,IF(F30-D30=100,1)))</f>
        <v>0</v>
      </c>
      <c r="K30" s="4">
        <f>IF(H30&lt;0.15,0,IF(H30&gt;0.15,1,IF(H30=0.15,1)))</f>
        <v>0</v>
      </c>
      <c r="L30" s="4" t="str">
        <f>IF((H30&lt;15%)*AND(G30&lt;100000)*OR(G30&gt;-100000),"NO","YES")</f>
        <v>NO</v>
      </c>
      <c r="M30" s="10" t="str">
        <f>IF((L30="YES")*AND(I30+J30&lt;1),"Explanation not required, difference less than £200"," ")</f>
        <v> </v>
      </c>
      <c r="N30" s="13"/>
    </row>
    <row r="31" spans="8:14" ht="13.5">
      <c r="H31" s="6"/>
      <c r="K31" s="4"/>
      <c r="L31" s="4"/>
      <c r="N31" s="23"/>
    </row>
    <row r="32" ht="13.5">
      <c r="C32" s="11" t="s">
        <v>11</v>
      </c>
    </row>
    <row r="33" spans="15:22" ht="15" customHeight="1">
      <c r="O33" s="26"/>
      <c r="P33" s="26"/>
      <c r="Q33" s="26"/>
      <c r="R33" s="26"/>
      <c r="S33" s="26"/>
      <c r="T33" s="26"/>
      <c r="U33" s="26"/>
      <c r="V33" s="26"/>
    </row>
    <row r="34" spans="3:22" ht="13.5">
      <c r="C34" s="11" t="s">
        <v>13</v>
      </c>
      <c r="N34" s="26"/>
      <c r="O34" s="26"/>
      <c r="P34" s="26"/>
      <c r="Q34" s="26"/>
      <c r="R34" s="26"/>
      <c r="S34" s="26"/>
      <c r="T34" s="26"/>
      <c r="U34" s="26"/>
      <c r="V34" s="26"/>
    </row>
    <row r="36" ht="13.5">
      <c r="C36" s="11" t="s">
        <v>19</v>
      </c>
    </row>
  </sheetData>
  <sheetProtection/>
  <mergeCells count="11">
    <mergeCell ref="A19:C19"/>
    <mergeCell ref="A21:C21"/>
    <mergeCell ref="A1:K1"/>
    <mergeCell ref="A26:C26"/>
    <mergeCell ref="A28:C28"/>
    <mergeCell ref="A30:C30"/>
    <mergeCell ref="A11:C11"/>
    <mergeCell ref="A13:C13"/>
    <mergeCell ref="A15:C15"/>
    <mergeCell ref="A17:C17"/>
    <mergeCell ref="A5:H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zoomScalePageLayoutView="0" workbookViewId="0" topLeftCell="A1">
      <selection activeCell="E17" sqref="E17"/>
    </sheetView>
  </sheetViews>
  <sheetFormatPr defaultColWidth="9.140625" defaultRowHeight="15"/>
  <sheetData>
    <row r="1" ht="15.75" customHeight="1">
      <c r="A1" s="32" t="s">
        <v>22</v>
      </c>
    </row>
    <row r="2" ht="15.75" customHeight="1">
      <c r="A2" s="41" t="s">
        <v>35</v>
      </c>
    </row>
    <row r="3" ht="14.25">
      <c r="A3" t="s">
        <v>23</v>
      </c>
    </row>
    <row r="5" spans="4:6" ht="14.25">
      <c r="D5" s="31" t="s">
        <v>1</v>
      </c>
      <c r="E5" s="31" t="s">
        <v>1</v>
      </c>
      <c r="F5" s="31" t="s">
        <v>1</v>
      </c>
    </row>
    <row r="6" ht="14.25">
      <c r="A6" s="31" t="s">
        <v>24</v>
      </c>
    </row>
    <row r="7" spans="2:4" ht="14.25">
      <c r="B7" s="34" t="s">
        <v>27</v>
      </c>
      <c r="D7" s="34"/>
    </row>
    <row r="8" spans="2:4" ht="15" customHeight="1">
      <c r="B8" s="34" t="s">
        <v>28</v>
      </c>
      <c r="D8" s="34"/>
    </row>
    <row r="9" spans="2:4" ht="14.25">
      <c r="B9" s="34" t="s">
        <v>29</v>
      </c>
      <c r="D9" s="34"/>
    </row>
    <row r="10" spans="2:4" ht="14.25">
      <c r="B10" s="34" t="s">
        <v>30</v>
      </c>
      <c r="D10" s="34"/>
    </row>
    <row r="11" spans="2:4" ht="14.25">
      <c r="B11" s="34" t="s">
        <v>31</v>
      </c>
      <c r="D11" s="34"/>
    </row>
    <row r="12" spans="2:4" ht="14.25">
      <c r="B12" s="34" t="s">
        <v>32</v>
      </c>
      <c r="D12" s="34"/>
    </row>
    <row r="13" spans="2:4" ht="14.25">
      <c r="B13" s="34" t="s">
        <v>33</v>
      </c>
      <c r="D13" s="34"/>
    </row>
    <row r="14" ht="14.25">
      <c r="E14" s="33">
        <f>SUM(D7:D13)</f>
        <v>0</v>
      </c>
    </row>
    <row r="16" spans="1:4" ht="14.25">
      <c r="A16" s="31" t="s">
        <v>25</v>
      </c>
      <c r="D16" s="34"/>
    </row>
    <row r="17" ht="14.25">
      <c r="E17" s="33">
        <f>D16</f>
        <v>0</v>
      </c>
    </row>
    <row r="18" spans="1:6" ht="15" thickBot="1">
      <c r="A18" s="31" t="s">
        <v>26</v>
      </c>
      <c r="F18" s="35">
        <f>E14+E17</f>
        <v>0</v>
      </c>
    </row>
    <row r="19" ht="15" thickTop="1"/>
  </sheetData>
  <sheetProtection/>
  <printOptions/>
  <pageMargins left="0.7" right="0.7" top="0.75" bottom="0.75" header="0.3" footer="0.3"/>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Andrew Glover</cp:lastModifiedBy>
  <cp:lastPrinted>2020-03-19T12:45:09Z</cp:lastPrinted>
  <dcterms:created xsi:type="dcterms:W3CDTF">2012-07-11T10:01:28Z</dcterms:created>
  <dcterms:modified xsi:type="dcterms:W3CDTF">2023-04-14T15:48:27Z</dcterms:modified>
  <cp:category/>
  <cp:version/>
  <cp:contentType/>
  <cp:contentStatus/>
</cp:coreProperties>
</file>